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4695"/>
  </bookViews>
  <sheets>
    <sheet name="Fuel Calc" sheetId="4" r:id="rId1"/>
    <sheet name="snapshot" sheetId="1" r:id="rId2"/>
    <sheet name="snapshotcold" sheetId="2" r:id="rId3"/>
    <sheet name="cardata" sheetId="3" r:id="rId4"/>
    <sheet name="Settings" sheetId="5" r:id="rId5"/>
  </sheets>
  <definedNames>
    <definedName name="cardata_laps_28" localSheetId="3">cardata!$A$1:$M$4</definedName>
    <definedName name="Gallons_Empty">Settings!$B$6</definedName>
    <definedName name="Gallons_Full">Settings!$B$5</definedName>
    <definedName name="Green_Gallons_per_Lap">Settings!$B$9</definedName>
    <definedName name="Green_Lap_Time">Settings!$B$7</definedName>
    <definedName name="Green_Miles_per_Gallon">Settings!$B$8</definedName>
    <definedName name="Miles_per_Lap">Settings!$B$3</definedName>
    <definedName name="snapshot" localSheetId="1">snapshot!$A$1:$F$2</definedName>
    <definedName name="snapshotcold" localSheetId="2">snapshotcold!$A$1:$E$2</definedName>
    <definedName name="Yellow_Lap_Time">Settings!$B$10</definedName>
    <definedName name="Yellow_Miles_per_Gallon">Settings!$B$11</definedName>
  </definedNames>
  <calcPr calcId="145621"/>
</workbook>
</file>

<file path=xl/calcChain.xml><?xml version="1.0" encoding="utf-8"?>
<calcChain xmlns="http://schemas.openxmlformats.org/spreadsheetml/2006/main">
  <c r="E3" i="4" l="1"/>
  <c r="B4" i="4"/>
  <c r="B2" i="4"/>
  <c r="D2" i="4" s="1"/>
  <c r="B71" i="4"/>
  <c r="B70" i="4"/>
  <c r="B69" i="4"/>
  <c r="B68" i="4"/>
  <c r="C68" i="4" s="1"/>
  <c r="B67" i="4"/>
  <c r="B66" i="4"/>
  <c r="B65" i="4"/>
  <c r="D65" i="4" s="1"/>
  <c r="B64" i="4"/>
  <c r="D64" i="4" s="1"/>
  <c r="B63" i="4"/>
  <c r="B62" i="4"/>
  <c r="B61" i="4"/>
  <c r="B60" i="4"/>
  <c r="C60" i="4" s="1"/>
  <c r="B59" i="4"/>
  <c r="B58" i="4"/>
  <c r="B57" i="4"/>
  <c r="D57" i="4" s="1"/>
  <c r="B56" i="4"/>
  <c r="D56" i="4" s="1"/>
  <c r="B55" i="4"/>
  <c r="B54" i="4"/>
  <c r="B53" i="4"/>
  <c r="B52" i="4"/>
  <c r="C52" i="4" s="1"/>
  <c r="B51" i="4"/>
  <c r="B50" i="4"/>
  <c r="B49" i="4"/>
  <c r="D49" i="4" s="1"/>
  <c r="B48" i="4"/>
  <c r="D48" i="4" s="1"/>
  <c r="B47" i="4"/>
  <c r="B46" i="4"/>
  <c r="B45" i="4"/>
  <c r="B44" i="4"/>
  <c r="C44" i="4" s="1"/>
  <c r="B43" i="4"/>
  <c r="B42" i="4"/>
  <c r="B41" i="4"/>
  <c r="D41" i="4" s="1"/>
  <c r="B40" i="4"/>
  <c r="D40" i="4" s="1"/>
  <c r="B39" i="4"/>
  <c r="B38" i="4"/>
  <c r="B37" i="4"/>
  <c r="B36" i="4"/>
  <c r="B35" i="4"/>
  <c r="B34" i="4"/>
  <c r="B33" i="4"/>
  <c r="D33" i="4" s="1"/>
  <c r="B32" i="4"/>
  <c r="D32" i="4" s="1"/>
  <c r="B31" i="4"/>
  <c r="B30" i="4"/>
  <c r="B29" i="4"/>
  <c r="B28" i="4"/>
  <c r="B27" i="4"/>
  <c r="B26" i="4"/>
  <c r="B25" i="4"/>
  <c r="D25" i="4" s="1"/>
  <c r="B24" i="4"/>
  <c r="D24" i="4" s="1"/>
  <c r="B23" i="4"/>
  <c r="B22" i="4"/>
  <c r="B21" i="4"/>
  <c r="B20" i="4"/>
  <c r="B19" i="4"/>
  <c r="B18" i="4"/>
  <c r="B17" i="4"/>
  <c r="B16" i="4"/>
  <c r="D16" i="4" s="1"/>
  <c r="B15" i="4"/>
  <c r="B14" i="4"/>
  <c r="B13" i="4"/>
  <c r="B12" i="4"/>
  <c r="B11" i="4"/>
  <c r="B10" i="4"/>
  <c r="B9" i="4"/>
  <c r="B8" i="4"/>
  <c r="D8" i="4" s="1"/>
  <c r="B7" i="4"/>
  <c r="B6" i="4"/>
  <c r="B5" i="4"/>
  <c r="B3" i="4"/>
  <c r="B3" i="5"/>
  <c r="B9" i="5" s="1"/>
  <c r="E2" i="4" s="1"/>
  <c r="B2" i="5"/>
  <c r="C64" i="4" l="1"/>
  <c r="C48" i="4"/>
  <c r="C56" i="4"/>
  <c r="C40" i="4"/>
  <c r="C8" i="4"/>
  <c r="C16" i="4"/>
  <c r="C24" i="4"/>
  <c r="C32" i="4"/>
  <c r="C9" i="4"/>
  <c r="C17" i="4"/>
  <c r="C25" i="4"/>
  <c r="C33" i="4"/>
  <c r="C41" i="4"/>
  <c r="C49" i="4"/>
  <c r="C57" i="4"/>
  <c r="C65" i="4"/>
  <c r="C2" i="4"/>
  <c r="C10" i="4"/>
  <c r="C18" i="4"/>
  <c r="C26" i="4"/>
  <c r="C34" i="4"/>
  <c r="C42" i="4"/>
  <c r="C50" i="4"/>
  <c r="C58" i="4"/>
  <c r="C66" i="4"/>
  <c r="C3" i="4"/>
  <c r="C11" i="4"/>
  <c r="C19" i="4"/>
  <c r="C27" i="4"/>
  <c r="C35" i="4"/>
  <c r="C43" i="4"/>
  <c r="C51" i="4"/>
  <c r="C59" i="4"/>
  <c r="C67" i="4"/>
  <c r="C4" i="4"/>
  <c r="C12" i="4"/>
  <c r="C20" i="4"/>
  <c r="C28" i="4"/>
  <c r="C36" i="4"/>
  <c r="C5" i="4"/>
  <c r="C13" i="4"/>
  <c r="C21" i="4"/>
  <c r="C29" i="4"/>
  <c r="C37" i="4"/>
  <c r="C45" i="4"/>
  <c r="C53" i="4"/>
  <c r="C61" i="4"/>
  <c r="C69" i="4"/>
  <c r="C6" i="4"/>
  <c r="C14" i="4"/>
  <c r="C22" i="4"/>
  <c r="C30" i="4"/>
  <c r="C38" i="4"/>
  <c r="C46" i="4"/>
  <c r="C54" i="4"/>
  <c r="C62" i="4"/>
  <c r="C70" i="4"/>
  <c r="C7" i="4"/>
  <c r="C15" i="4"/>
  <c r="C23" i="4"/>
  <c r="C31" i="4"/>
  <c r="C39" i="4"/>
  <c r="C47" i="4"/>
  <c r="C55" i="4"/>
  <c r="C63" i="4"/>
  <c r="C71" i="4"/>
  <c r="D9" i="4"/>
  <c r="D17" i="4"/>
  <c r="D10" i="4"/>
  <c r="D18" i="4"/>
  <c r="D26" i="4"/>
  <c r="D34" i="4"/>
  <c r="D42" i="4"/>
  <c r="D50" i="4"/>
  <c r="D58" i="4"/>
  <c r="D66" i="4"/>
  <c r="D3" i="4"/>
  <c r="D11" i="4"/>
  <c r="D19" i="4"/>
  <c r="D27" i="4"/>
  <c r="D35" i="4"/>
  <c r="D43" i="4"/>
  <c r="D51" i="4"/>
  <c r="D59" i="4"/>
  <c r="D67" i="4"/>
  <c r="D4" i="4"/>
  <c r="D12" i="4"/>
  <c r="D20" i="4"/>
  <c r="D28" i="4"/>
  <c r="D36" i="4"/>
  <c r="D44" i="4"/>
  <c r="D52" i="4"/>
  <c r="D60" i="4"/>
  <c r="D68" i="4"/>
  <c r="D5" i="4"/>
  <c r="D13" i="4"/>
  <c r="D21" i="4"/>
  <c r="D29" i="4"/>
  <c r="D37" i="4"/>
  <c r="D45" i="4"/>
  <c r="D53" i="4"/>
  <c r="D61" i="4"/>
  <c r="D69" i="4"/>
  <c r="D6" i="4"/>
  <c r="D14" i="4"/>
  <c r="D22" i="4"/>
  <c r="D30" i="4"/>
  <c r="D38" i="4"/>
  <c r="D46" i="4"/>
  <c r="D54" i="4"/>
  <c r="D62" i="4"/>
  <c r="D70" i="4"/>
  <c r="D7" i="4"/>
  <c r="D15" i="4"/>
  <c r="D23" i="4"/>
  <c r="D31" i="4"/>
  <c r="D39" i="4"/>
  <c r="D47" i="4"/>
  <c r="D55" i="4"/>
  <c r="D63" i="4"/>
  <c r="D71" i="4"/>
  <c r="B12" i="5"/>
  <c r="E4" i="4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</calcChain>
</file>

<file path=xl/connections.xml><?xml version="1.0" encoding="utf-8"?>
<connections xmlns="http://schemas.openxmlformats.org/spreadsheetml/2006/main">
  <connection id="1" interval="1" name="cardata-laps-28" type="6" refreshedVersion="4" background="1" saveData="1">
    <textPr prompt="0" codePage="437" sourceFile="C:\Users\klin-m4700\p1ts-csv\cardata-laps-28.csv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snapshot" type="6" refreshedVersion="4" background="1" saveData="1">
    <textPr prompt="0" codePage="437" sourceFile="C:\Users\klin-m4700\p1ts-csv\snapshot.csv" comma="1">
      <textFields count="6">
        <textField/>
        <textField/>
        <textField/>
        <textField/>
        <textField/>
        <textField/>
      </textFields>
    </textPr>
  </connection>
  <connection id="3" name="snapshotcold" type="6" refreshedVersion="4" background="1" saveData="1">
    <textPr prompt="0" codePage="437" sourceFile="C:\Users\klin-m4700\p1ts-csv\snapshotcold.csv" tab="0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<sst xmlns="http://schemas.openxmlformats.org/spreadsheetml/2006/main" count="67" uniqueCount="46">
  <si>
    <t>lr</t>
  </si>
  <si>
    <t>tr</t>
  </si>
  <si>
    <t>t</t>
  </si>
  <si>
    <t>st</t>
  </si>
  <si>
    <t>f</t>
  </si>
  <si>
    <t>l</t>
  </si>
  <si>
    <t>Green</t>
  </si>
  <si>
    <t>trkn</t>
  </si>
  <si>
    <t>trkl</t>
  </si>
  <si>
    <t>rund</t>
  </si>
  <si>
    <t>dt</t>
  </si>
  <si>
    <t>tm</t>
  </si>
  <si>
    <t>Road Atlanta</t>
  </si>
  <si>
    <t>ICTSC - Race</t>
  </si>
  <si>
    <t>c</t>
  </si>
  <si>
    <t>cln</t>
  </si>
  <si>
    <t>cld</t>
  </si>
  <si>
    <t>di</t>
  </si>
  <si>
    <t>fn</t>
  </si>
  <si>
    <t>ln</t>
  </si>
  <si>
    <t>p</t>
  </si>
  <si>
    <t>cp</t>
  </si>
  <si>
    <t>lt</t>
  </si>
  <si>
    <t>tt</t>
  </si>
  <si>
    <t>pit</t>
  </si>
  <si>
    <t>GS</t>
  </si>
  <si>
    <t>Dylan</t>
  </si>
  <si>
    <t>Murcott</t>
  </si>
  <si>
    <t>Lap</t>
  </si>
  <si>
    <t>Lap Time</t>
  </si>
  <si>
    <t>Driver</t>
  </si>
  <si>
    <t>NA()</t>
  </si>
  <si>
    <t>Green Gallons per Lap</t>
  </si>
  <si>
    <t>Miles per Lap</t>
  </si>
  <si>
    <t>Green Miles per Gallon</t>
  </si>
  <si>
    <t>Gallons Full</t>
  </si>
  <si>
    <t>Gallons Empty</t>
  </si>
  <si>
    <t>&lt;-Enter</t>
  </si>
  <si>
    <t>TRACK</t>
  </si>
  <si>
    <t>Name</t>
  </si>
  <si>
    <t>Yellow Miles per Gallon</t>
  </si>
  <si>
    <t>Yellow Gallons per Lap</t>
  </si>
  <si>
    <t>Gal Remain</t>
  </si>
  <si>
    <t>Green Lap Time</t>
  </si>
  <si>
    <t>Yellow Lap Time</t>
  </si>
  <si>
    <t>cardata_row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</si>
</sst>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47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0" xfId="0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0" fontId="2" fillId="2" borderId="0" xfId="0" applyFont="1" applyFill="1"/>
  </cellXfs>
  <cellStyles count="1">
    <cellStyle name="Normal" xfId="0" builtinId="0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snapshot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napshotcold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cardata-laps-28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workbookViewId="0">
      <selection activeCell="D4" sqref="D4"/>
    </sheetView>
  </sheetViews>
  <sheetFormatPr defaultRowHeight="15" x14ac:dyDescent="0.25"/>
  <cols>
    <col min="1" max="1" width="4.5703125" customWidth="1"/>
    <col min="2" max="2" width="11.7109375" style="12" customWidth="1"/>
    <col min="5" max="5" width="10.28515625" style="3" customWidth="1"/>
  </cols>
  <sheetData>
    <row r="1" spans="1:5" x14ac:dyDescent="0.25">
      <c r="A1" t="s">
        <v>28</v>
      </c>
      <c r="B1" s="12" t="s">
        <v>45</v>
      </c>
      <c r="C1" t="s">
        <v>30</v>
      </c>
      <c r="D1" t="s">
        <v>29</v>
      </c>
      <c r="E1" s="3" t="s">
        <v>42</v>
      </c>
    </row>
    <row r="2" spans="1:5" x14ac:dyDescent="0.25">
      <c r="A2">
        <v>1</v>
      </c>
      <c r="B2" s="12">
        <f>MATCH(INDEX($A:$A,ROW(),1),cardata!$A:$A,0)</f>
        <v>2</v>
      </c>
      <c r="C2" t="str">
        <f>HLOOKUP("ln",cardata!$1:$999,INDEX($1:$999,ROW(),2),FALSE)</f>
        <v>Murcott</v>
      </c>
      <c r="D2">
        <f>HLOOKUP("lt",cardata!$1:$999,INDEX($1:$999,ROW(),2),FALSE)/1000</f>
        <v>98.061000000000007</v>
      </c>
      <c r="E2" s="3">
        <f>Gallons_Full-(3*Green_Gallons_per_Lap)</f>
        <v>18.475999999999999</v>
      </c>
    </row>
    <row r="3" spans="1:5" x14ac:dyDescent="0.25">
      <c r="A3">
        <v>2</v>
      </c>
      <c r="B3" s="12">
        <f>MATCH(INDEX($A:$A,ROW(),1),cardata!$A:$A,0)</f>
        <v>3</v>
      </c>
      <c r="C3" t="str">
        <f>HLOOKUP("ln",cardata!$1:$999,INDEX($1:$999,ROW(),2),FALSE)</f>
        <v>Murcott</v>
      </c>
      <c r="D3">
        <f>HLOOKUP("lt",cardata!$1:$999,INDEX($1:$999,ROW(),2),FALSE)/1000</f>
        <v>92.230999999999995</v>
      </c>
      <c r="E3" s="3">
        <f>E2-Green_Gallons_per_Lap</f>
        <v>17.968</v>
      </c>
    </row>
    <row r="4" spans="1:5" x14ac:dyDescent="0.25">
      <c r="A4">
        <v>3</v>
      </c>
      <c r="B4" s="12">
        <f>MATCH(INDEX($A:$A,ROW(),1),cardata!$A:$A,0)</f>
        <v>4</v>
      </c>
      <c r="C4" t="str">
        <f>HLOOKUP("ln",cardata!$1:$999,INDEX($1:$999,ROW(),2),FALSE)</f>
        <v>Murcott</v>
      </c>
      <c r="D4">
        <f>HLOOKUP("lt",cardata!$1:$999,INDEX($1:$999,ROW(),2),FALSE)/1000</f>
        <v>92.105999999999995</v>
      </c>
      <c r="E4" s="3">
        <f>E3-Green_Gallons_per_Lap</f>
        <v>17.46</v>
      </c>
    </row>
    <row r="5" spans="1:5" x14ac:dyDescent="0.25">
      <c r="A5">
        <v>4</v>
      </c>
      <c r="B5" s="12" t="e">
        <f>MATCH(INDEX($A:$A,ROW(),1),cardata!$A:$A,0)</f>
        <v>#N/A</v>
      </c>
      <c r="C5" t="e">
        <f>HLOOKUP("ln",cardata!$1:$999,INDEX($1:$999,ROW(),2),FALSE)</f>
        <v>#REF!</v>
      </c>
      <c r="D5" t="e">
        <f>HLOOKUP("lt",cardata!$1:$999,INDEX($1:$999,ROW(),2),FALSE)/1000</f>
        <v>#REF!</v>
      </c>
      <c r="E5" s="3">
        <f>E4-Green_Gallons_per_Lap</f>
        <v>16.952000000000002</v>
      </c>
    </row>
    <row r="6" spans="1:5" x14ac:dyDescent="0.25">
      <c r="A6">
        <v>5</v>
      </c>
      <c r="B6" s="12" t="e">
        <f>MATCH(INDEX($A:$A,ROW(),1),cardata!$A:$A,0)</f>
        <v>#N/A</v>
      </c>
      <c r="C6" t="e">
        <f>HLOOKUP("ln",cardata!$1:$999,INDEX($1:$999,ROW(),2),FALSE)</f>
        <v>#REF!</v>
      </c>
      <c r="D6" t="e">
        <f>HLOOKUP("lt",cardata!$1:$999,INDEX($1:$999,ROW(),2),FALSE)/1000</f>
        <v>#REF!</v>
      </c>
      <c r="E6" s="3">
        <f>E5-Green_Gallons_per_Lap</f>
        <v>16.444000000000003</v>
      </c>
    </row>
    <row r="7" spans="1:5" x14ac:dyDescent="0.25">
      <c r="A7">
        <v>6</v>
      </c>
      <c r="B7" s="12" t="e">
        <f>MATCH(INDEX($A:$A,ROW(),1),cardata!$A:$A,0)</f>
        <v>#N/A</v>
      </c>
      <c r="C7" t="e">
        <f>HLOOKUP("ln",cardata!$1:$999,INDEX($1:$999,ROW(),2),FALSE)</f>
        <v>#REF!</v>
      </c>
      <c r="D7" t="e">
        <f>HLOOKUP("lt",cardata!$1:$999,INDEX($1:$999,ROW(),2),FALSE)/1000</f>
        <v>#REF!</v>
      </c>
      <c r="E7" s="3">
        <f>E6-Green_Gallons_per_Lap</f>
        <v>15.936000000000003</v>
      </c>
    </row>
    <row r="8" spans="1:5" x14ac:dyDescent="0.25">
      <c r="A8">
        <v>7</v>
      </c>
      <c r="B8" s="12" t="e">
        <f>MATCH(INDEX($A:$A,ROW(),1),cardata!$A:$A,0)</f>
        <v>#N/A</v>
      </c>
      <c r="C8" t="e">
        <f>HLOOKUP("ln",cardata!$1:$999,INDEX($1:$999,ROW(),2),FALSE)</f>
        <v>#REF!</v>
      </c>
      <c r="D8" t="e">
        <f>HLOOKUP("lt",cardata!$1:$999,INDEX($1:$999,ROW(),2),FALSE)/1000</f>
        <v>#REF!</v>
      </c>
      <c r="E8" s="3">
        <f>E7-Green_Gallons_per_Lap</f>
        <v>15.428000000000004</v>
      </c>
    </row>
    <row r="9" spans="1:5" x14ac:dyDescent="0.25">
      <c r="A9">
        <v>8</v>
      </c>
      <c r="B9" s="12" t="e">
        <f>MATCH(INDEX($A:$A,ROW(),1),cardata!$A:$A,0)</f>
        <v>#N/A</v>
      </c>
      <c r="C9" t="e">
        <f>HLOOKUP("ln",cardata!$1:$999,INDEX($1:$999,ROW(),2),FALSE)</f>
        <v>#REF!</v>
      </c>
      <c r="D9" t="e">
        <f>HLOOKUP("lt",cardata!$1:$999,INDEX($1:$999,ROW(),2),FALSE)/1000</f>
        <v>#REF!</v>
      </c>
      <c r="E9" s="3">
        <f>E8-Green_Gallons_per_Lap</f>
        <v>14.920000000000005</v>
      </c>
    </row>
    <row r="10" spans="1:5" x14ac:dyDescent="0.25">
      <c r="A10">
        <v>9</v>
      </c>
      <c r="B10" s="12" t="e">
        <f>MATCH(INDEX($A:$A,ROW(),1),cardata!$A:$A,0)</f>
        <v>#N/A</v>
      </c>
      <c r="C10" t="e">
        <f>HLOOKUP("ln",cardata!$1:$999,INDEX($1:$999,ROW(),2),FALSE)</f>
        <v>#REF!</v>
      </c>
      <c r="D10" t="e">
        <f>HLOOKUP("lt",cardata!$1:$999,INDEX($1:$999,ROW(),2),FALSE)/1000</f>
        <v>#REF!</v>
      </c>
      <c r="E10" s="3">
        <f>E9-Green_Gallons_per_Lap</f>
        <v>14.412000000000006</v>
      </c>
    </row>
    <row r="11" spans="1:5" x14ac:dyDescent="0.25">
      <c r="A11">
        <v>10</v>
      </c>
      <c r="B11" s="12" t="e">
        <f>MATCH(INDEX($A:$A,ROW(),1),cardata!$A:$A,0)</f>
        <v>#N/A</v>
      </c>
      <c r="C11" t="e">
        <f>HLOOKUP("ln",cardata!$1:$999,INDEX($1:$999,ROW(),2),FALSE)</f>
        <v>#REF!</v>
      </c>
      <c r="D11" t="e">
        <f>HLOOKUP("lt",cardata!$1:$999,INDEX($1:$999,ROW(),2),FALSE)/1000</f>
        <v>#REF!</v>
      </c>
      <c r="E11" s="3">
        <f>E10-Green_Gallons_per_Lap</f>
        <v>13.904000000000007</v>
      </c>
    </row>
    <row r="12" spans="1:5" x14ac:dyDescent="0.25">
      <c r="A12">
        <v>11</v>
      </c>
      <c r="B12" s="12" t="e">
        <f>MATCH(INDEX($A:$A,ROW(),1),cardata!$A:$A,0)</f>
        <v>#N/A</v>
      </c>
      <c r="C12" t="e">
        <f>HLOOKUP("ln",cardata!$1:$999,INDEX($1:$999,ROW(),2),FALSE)</f>
        <v>#REF!</v>
      </c>
      <c r="D12" t="e">
        <f>HLOOKUP("lt",cardata!$1:$999,INDEX($1:$999,ROW(),2),FALSE)/1000</f>
        <v>#REF!</v>
      </c>
      <c r="E12" s="3">
        <f>E11-Green_Gallons_per_Lap</f>
        <v>13.396000000000008</v>
      </c>
    </row>
    <row r="13" spans="1:5" x14ac:dyDescent="0.25">
      <c r="A13">
        <v>12</v>
      </c>
      <c r="B13" s="12" t="e">
        <f>MATCH(INDEX($A:$A,ROW(),1),cardata!$A:$A,0)</f>
        <v>#N/A</v>
      </c>
      <c r="C13" t="e">
        <f>HLOOKUP("ln",cardata!$1:$999,INDEX($1:$999,ROW(),2),FALSE)</f>
        <v>#REF!</v>
      </c>
      <c r="D13" t="e">
        <f>HLOOKUP("lt",cardata!$1:$999,INDEX($1:$999,ROW(),2),FALSE)/1000</f>
        <v>#REF!</v>
      </c>
      <c r="E13" s="3">
        <f>E12-Green_Gallons_per_Lap</f>
        <v>12.888000000000009</v>
      </c>
    </row>
    <row r="14" spans="1:5" x14ac:dyDescent="0.25">
      <c r="A14">
        <v>13</v>
      </c>
      <c r="B14" s="12" t="e">
        <f>MATCH(INDEX($A:$A,ROW(),1),cardata!$A:$A,0)</f>
        <v>#N/A</v>
      </c>
      <c r="C14" t="e">
        <f>HLOOKUP("ln",cardata!$1:$999,INDEX($1:$999,ROW(),2),FALSE)</f>
        <v>#REF!</v>
      </c>
      <c r="D14" t="e">
        <f>HLOOKUP("lt",cardata!$1:$999,INDEX($1:$999,ROW(),2),FALSE)/1000</f>
        <v>#REF!</v>
      </c>
      <c r="E14" s="3">
        <f>E13-Green_Gallons_per_Lap</f>
        <v>12.38000000000001</v>
      </c>
    </row>
    <row r="15" spans="1:5" x14ac:dyDescent="0.25">
      <c r="A15">
        <v>14</v>
      </c>
      <c r="B15" s="12" t="e">
        <f>MATCH(INDEX($A:$A,ROW(),1),cardata!$A:$A,0)</f>
        <v>#N/A</v>
      </c>
      <c r="C15" t="e">
        <f>HLOOKUP("ln",cardata!$1:$999,INDEX($1:$999,ROW(),2),FALSE)</f>
        <v>#REF!</v>
      </c>
      <c r="D15" t="e">
        <f>HLOOKUP("lt",cardata!$1:$999,INDEX($1:$999,ROW(),2),FALSE)/1000</f>
        <v>#REF!</v>
      </c>
      <c r="E15" s="3">
        <f>E14-Green_Gallons_per_Lap</f>
        <v>11.872000000000011</v>
      </c>
    </row>
    <row r="16" spans="1:5" x14ac:dyDescent="0.25">
      <c r="A16">
        <v>15</v>
      </c>
      <c r="B16" s="12" t="e">
        <f>MATCH(INDEX($A:$A,ROW(),1),cardata!$A:$A,0)</f>
        <v>#N/A</v>
      </c>
      <c r="C16" t="e">
        <f>HLOOKUP("ln",cardata!$1:$999,INDEX($1:$999,ROW(),2),FALSE)</f>
        <v>#REF!</v>
      </c>
      <c r="D16" t="e">
        <f>HLOOKUP("lt",cardata!$1:$999,INDEX($1:$999,ROW(),2),FALSE)/1000</f>
        <v>#REF!</v>
      </c>
      <c r="E16" s="3">
        <f>E15-Green_Gallons_per_Lap</f>
        <v>11.364000000000011</v>
      </c>
    </row>
    <row r="17" spans="1:5" x14ac:dyDescent="0.25">
      <c r="A17">
        <v>16</v>
      </c>
      <c r="B17" s="12" t="e">
        <f>MATCH(INDEX($A:$A,ROW(),1),cardata!$A:$A,0)</f>
        <v>#N/A</v>
      </c>
      <c r="C17" t="e">
        <f>HLOOKUP("ln",cardata!$1:$999,INDEX($1:$999,ROW(),2),FALSE)</f>
        <v>#REF!</v>
      </c>
      <c r="D17" t="e">
        <f>HLOOKUP("lt",cardata!$1:$999,INDEX($1:$999,ROW(),2),FALSE)/1000</f>
        <v>#REF!</v>
      </c>
      <c r="E17" s="3">
        <f>E16-Green_Gallons_per_Lap</f>
        <v>10.856000000000012</v>
      </c>
    </row>
    <row r="18" spans="1:5" x14ac:dyDescent="0.25">
      <c r="A18">
        <v>17</v>
      </c>
      <c r="B18" s="12" t="e">
        <f>MATCH(INDEX($A:$A,ROW(),1),cardata!$A:$A,0)</f>
        <v>#N/A</v>
      </c>
      <c r="C18" t="e">
        <f>HLOOKUP("ln",cardata!$1:$999,INDEX($1:$999,ROW(),2),FALSE)</f>
        <v>#REF!</v>
      </c>
      <c r="D18" t="e">
        <f>HLOOKUP("lt",cardata!$1:$999,INDEX($1:$999,ROW(),2),FALSE)/1000</f>
        <v>#REF!</v>
      </c>
      <c r="E18" s="3">
        <f>E17-Green_Gallons_per_Lap</f>
        <v>10.348000000000013</v>
      </c>
    </row>
    <row r="19" spans="1:5" x14ac:dyDescent="0.25">
      <c r="A19">
        <v>18</v>
      </c>
      <c r="B19" s="12" t="e">
        <f>MATCH(INDEX($A:$A,ROW(),1),cardata!$A:$A,0)</f>
        <v>#N/A</v>
      </c>
      <c r="C19" t="e">
        <f>HLOOKUP("ln",cardata!$1:$999,INDEX($1:$999,ROW(),2),FALSE)</f>
        <v>#REF!</v>
      </c>
      <c r="D19" t="e">
        <f>HLOOKUP("lt",cardata!$1:$999,INDEX($1:$999,ROW(),2),FALSE)/1000</f>
        <v>#REF!</v>
      </c>
      <c r="E19" s="3">
        <f>E18-Green_Gallons_per_Lap</f>
        <v>9.8400000000000141</v>
      </c>
    </row>
    <row r="20" spans="1:5" x14ac:dyDescent="0.25">
      <c r="A20">
        <v>19</v>
      </c>
      <c r="B20" s="12" t="e">
        <f>MATCH(INDEX($A:$A,ROW(),1),cardata!$A:$A,0)</f>
        <v>#N/A</v>
      </c>
      <c r="C20" t="e">
        <f>HLOOKUP("ln",cardata!$1:$999,INDEX($1:$999,ROW(),2),FALSE)</f>
        <v>#REF!</v>
      </c>
      <c r="D20" t="e">
        <f>HLOOKUP("lt",cardata!$1:$999,INDEX($1:$999,ROW(),2),FALSE)/1000</f>
        <v>#REF!</v>
      </c>
      <c r="E20" s="3">
        <f>E19-Green_Gallons_per_Lap</f>
        <v>9.3320000000000149</v>
      </c>
    </row>
    <row r="21" spans="1:5" x14ac:dyDescent="0.25">
      <c r="A21">
        <v>20</v>
      </c>
      <c r="B21" s="12" t="e">
        <f>MATCH(INDEX($A:$A,ROW(),1),cardata!$A:$A,0)</f>
        <v>#N/A</v>
      </c>
      <c r="C21" t="e">
        <f>HLOOKUP("ln",cardata!$1:$999,INDEX($1:$999,ROW(),2),FALSE)</f>
        <v>#REF!</v>
      </c>
      <c r="D21" t="e">
        <f>HLOOKUP("lt",cardata!$1:$999,INDEX($1:$999,ROW(),2),FALSE)/1000</f>
        <v>#REF!</v>
      </c>
      <c r="E21" s="3">
        <f>E20-Green_Gallons_per_Lap</f>
        <v>8.8240000000000158</v>
      </c>
    </row>
    <row r="22" spans="1:5" x14ac:dyDescent="0.25">
      <c r="A22">
        <v>21</v>
      </c>
      <c r="B22" s="12" t="e">
        <f>MATCH(INDEX($A:$A,ROW(),1),cardata!$A:$A,0)</f>
        <v>#N/A</v>
      </c>
      <c r="C22" t="e">
        <f>HLOOKUP("ln",cardata!$1:$999,INDEX($1:$999,ROW(),2),FALSE)</f>
        <v>#REF!</v>
      </c>
      <c r="D22" t="e">
        <f>HLOOKUP("lt",cardata!$1:$999,INDEX($1:$999,ROW(),2),FALSE)/1000</f>
        <v>#REF!</v>
      </c>
      <c r="E22" s="3">
        <f>E21-Green_Gallons_per_Lap</f>
        <v>8.3160000000000167</v>
      </c>
    </row>
    <row r="23" spans="1:5" x14ac:dyDescent="0.25">
      <c r="A23">
        <v>22</v>
      </c>
      <c r="B23" s="12" t="e">
        <f>MATCH(INDEX($A:$A,ROW(),1),cardata!$A:$A,0)</f>
        <v>#N/A</v>
      </c>
      <c r="C23" t="e">
        <f>HLOOKUP("ln",cardata!$1:$999,INDEX($1:$999,ROW(),2),FALSE)</f>
        <v>#REF!</v>
      </c>
      <c r="D23" t="e">
        <f>HLOOKUP("lt",cardata!$1:$999,INDEX($1:$999,ROW(),2),FALSE)/1000</f>
        <v>#REF!</v>
      </c>
      <c r="E23" s="3">
        <f>E22-Green_Gallons_per_Lap</f>
        <v>7.8080000000000167</v>
      </c>
    </row>
    <row r="24" spans="1:5" x14ac:dyDescent="0.25">
      <c r="A24">
        <v>23</v>
      </c>
      <c r="B24" s="12" t="e">
        <f>MATCH(INDEX($A:$A,ROW(),1),cardata!$A:$A,0)</f>
        <v>#N/A</v>
      </c>
      <c r="C24" t="e">
        <f>HLOOKUP("ln",cardata!$1:$999,INDEX($1:$999,ROW(),2),FALSE)</f>
        <v>#REF!</v>
      </c>
      <c r="D24" t="e">
        <f>HLOOKUP("lt",cardata!$1:$999,INDEX($1:$999,ROW(),2),FALSE)/1000</f>
        <v>#REF!</v>
      </c>
      <c r="E24" s="3">
        <f>E23-Green_Gallons_per_Lap</f>
        <v>7.3000000000000167</v>
      </c>
    </row>
    <row r="25" spans="1:5" x14ac:dyDescent="0.25">
      <c r="A25">
        <v>24</v>
      </c>
      <c r="B25" s="12" t="e">
        <f>MATCH(INDEX($A:$A,ROW(),1),cardata!$A:$A,0)</f>
        <v>#N/A</v>
      </c>
      <c r="C25" t="e">
        <f>HLOOKUP("ln",cardata!$1:$999,INDEX($1:$999,ROW(),2),FALSE)</f>
        <v>#REF!</v>
      </c>
      <c r="D25" t="e">
        <f>HLOOKUP("lt",cardata!$1:$999,INDEX($1:$999,ROW(),2),FALSE)/1000</f>
        <v>#REF!</v>
      </c>
      <c r="E25" s="3">
        <f>E24-Green_Gallons_per_Lap</f>
        <v>6.7920000000000167</v>
      </c>
    </row>
    <row r="26" spans="1:5" x14ac:dyDescent="0.25">
      <c r="A26">
        <v>25</v>
      </c>
      <c r="B26" s="12" t="e">
        <f>MATCH(INDEX($A:$A,ROW(),1),cardata!$A:$A,0)</f>
        <v>#N/A</v>
      </c>
      <c r="C26" t="e">
        <f>HLOOKUP("ln",cardata!$1:$999,INDEX($1:$999,ROW(),2),FALSE)</f>
        <v>#REF!</v>
      </c>
      <c r="D26" t="e">
        <f>HLOOKUP("lt",cardata!$1:$999,INDEX($1:$999,ROW(),2),FALSE)/1000</f>
        <v>#REF!</v>
      </c>
      <c r="E26" s="3">
        <f>E25-Green_Gallons_per_Lap</f>
        <v>6.2840000000000167</v>
      </c>
    </row>
    <row r="27" spans="1:5" x14ac:dyDescent="0.25">
      <c r="A27">
        <v>26</v>
      </c>
      <c r="B27" s="12" t="e">
        <f>MATCH(INDEX($A:$A,ROW(),1),cardata!$A:$A,0)</f>
        <v>#N/A</v>
      </c>
      <c r="C27" t="e">
        <f>HLOOKUP("ln",cardata!$1:$999,INDEX($1:$999,ROW(),2),FALSE)</f>
        <v>#REF!</v>
      </c>
      <c r="D27" t="e">
        <f>HLOOKUP("lt",cardata!$1:$999,INDEX($1:$999,ROW(),2),FALSE)/1000</f>
        <v>#REF!</v>
      </c>
      <c r="E27" s="3">
        <f>E26-Green_Gallons_per_Lap</f>
        <v>5.7760000000000167</v>
      </c>
    </row>
    <row r="28" spans="1:5" x14ac:dyDescent="0.25">
      <c r="A28">
        <v>27</v>
      </c>
      <c r="B28" s="12" t="e">
        <f>MATCH(INDEX($A:$A,ROW(),1),cardata!$A:$A,0)</f>
        <v>#N/A</v>
      </c>
      <c r="C28" t="e">
        <f>HLOOKUP("ln",cardata!$1:$999,INDEX($1:$999,ROW(),2),FALSE)</f>
        <v>#REF!</v>
      </c>
      <c r="D28" t="e">
        <f>HLOOKUP("lt",cardata!$1:$999,INDEX($1:$999,ROW(),2),FALSE)/1000</f>
        <v>#REF!</v>
      </c>
      <c r="E28" s="3">
        <f>E27-Green_Gallons_per_Lap</f>
        <v>5.2680000000000167</v>
      </c>
    </row>
    <row r="29" spans="1:5" x14ac:dyDescent="0.25">
      <c r="A29">
        <v>28</v>
      </c>
      <c r="B29" s="12" t="e">
        <f>MATCH(INDEX($A:$A,ROW(),1),cardata!$A:$A,0)</f>
        <v>#N/A</v>
      </c>
      <c r="C29" t="e">
        <f>HLOOKUP("ln",cardata!$1:$999,INDEX($1:$999,ROW(),2),FALSE)</f>
        <v>#REF!</v>
      </c>
      <c r="D29" t="e">
        <f>HLOOKUP("lt",cardata!$1:$999,INDEX($1:$999,ROW(),2),FALSE)/1000</f>
        <v>#REF!</v>
      </c>
      <c r="E29" s="3">
        <f>E28-Green_Gallons_per_Lap</f>
        <v>4.7600000000000167</v>
      </c>
    </row>
    <row r="30" spans="1:5" x14ac:dyDescent="0.25">
      <c r="A30">
        <v>29</v>
      </c>
      <c r="B30" s="12" t="e">
        <f>MATCH(INDEX($A:$A,ROW(),1),cardata!$A:$A,0)</f>
        <v>#N/A</v>
      </c>
      <c r="C30" t="e">
        <f>HLOOKUP("ln",cardata!$1:$999,INDEX($1:$999,ROW(),2),FALSE)</f>
        <v>#REF!</v>
      </c>
      <c r="D30" t="e">
        <f>HLOOKUP("lt",cardata!$1:$999,INDEX($1:$999,ROW(),2),FALSE)/1000</f>
        <v>#REF!</v>
      </c>
      <c r="E30" s="3">
        <f>E29-Green_Gallons_per_Lap</f>
        <v>4.2520000000000167</v>
      </c>
    </row>
    <row r="31" spans="1:5" x14ac:dyDescent="0.25">
      <c r="A31">
        <v>30</v>
      </c>
      <c r="B31" s="12" t="e">
        <f>MATCH(INDEX($A:$A,ROW(),1),cardata!$A:$A,0)</f>
        <v>#N/A</v>
      </c>
      <c r="C31" t="e">
        <f>HLOOKUP("ln",cardata!$1:$999,INDEX($1:$999,ROW(),2),FALSE)</f>
        <v>#REF!</v>
      </c>
      <c r="D31" t="e">
        <f>HLOOKUP("lt",cardata!$1:$999,INDEX($1:$999,ROW(),2),FALSE)/1000</f>
        <v>#REF!</v>
      </c>
      <c r="E31" s="3">
        <f>E30-Green_Gallons_per_Lap</f>
        <v>3.7440000000000166</v>
      </c>
    </row>
    <row r="32" spans="1:5" x14ac:dyDescent="0.25">
      <c r="A32">
        <v>31</v>
      </c>
      <c r="B32" s="12" t="e">
        <f>MATCH(INDEX($A:$A,ROW(),1),cardata!$A:$A,0)</f>
        <v>#N/A</v>
      </c>
      <c r="C32" t="e">
        <f>HLOOKUP("ln",cardata!$1:$999,INDEX($1:$999,ROW(),2),FALSE)</f>
        <v>#REF!</v>
      </c>
      <c r="D32" t="e">
        <f>HLOOKUP("lt",cardata!$1:$999,INDEX($1:$999,ROW(),2),FALSE)/1000</f>
        <v>#REF!</v>
      </c>
      <c r="E32" s="3">
        <f>E31-Green_Gallons_per_Lap</f>
        <v>3.2360000000000166</v>
      </c>
    </row>
    <row r="33" spans="1:5" x14ac:dyDescent="0.25">
      <c r="A33">
        <v>32</v>
      </c>
      <c r="B33" s="12" t="e">
        <f>MATCH(INDEX($A:$A,ROW(),1),cardata!$A:$A,0)</f>
        <v>#N/A</v>
      </c>
      <c r="C33" t="e">
        <f>HLOOKUP("ln",cardata!$1:$999,INDEX($1:$999,ROW(),2),FALSE)</f>
        <v>#REF!</v>
      </c>
      <c r="D33" t="e">
        <f>HLOOKUP("lt",cardata!$1:$999,INDEX($1:$999,ROW(),2),FALSE)/1000</f>
        <v>#REF!</v>
      </c>
      <c r="E33" s="3">
        <f>E32-Green_Gallons_per_Lap</f>
        <v>2.7280000000000166</v>
      </c>
    </row>
    <row r="34" spans="1:5" x14ac:dyDescent="0.25">
      <c r="A34">
        <v>33</v>
      </c>
      <c r="B34" s="12" t="e">
        <f>MATCH(INDEX($A:$A,ROW(),1),cardata!$A:$A,0)</f>
        <v>#N/A</v>
      </c>
      <c r="C34" t="e">
        <f>HLOOKUP("ln",cardata!$1:$999,INDEX($1:$999,ROW(),2),FALSE)</f>
        <v>#REF!</v>
      </c>
      <c r="D34" t="e">
        <f>HLOOKUP("lt",cardata!$1:$999,INDEX($1:$999,ROW(),2),FALSE)/1000</f>
        <v>#REF!</v>
      </c>
      <c r="E34" s="3">
        <f>E33-Green_Gallons_per_Lap</f>
        <v>2.2200000000000166</v>
      </c>
    </row>
    <row r="35" spans="1:5" x14ac:dyDescent="0.25">
      <c r="A35">
        <v>34</v>
      </c>
      <c r="B35" s="12" t="e">
        <f>MATCH(INDEX($A:$A,ROW(),1),cardata!$A:$A,0)</f>
        <v>#N/A</v>
      </c>
      <c r="C35" t="e">
        <f>HLOOKUP("ln",cardata!$1:$999,INDEX($1:$999,ROW(),2),FALSE)</f>
        <v>#REF!</v>
      </c>
      <c r="D35" t="e">
        <f>HLOOKUP("lt",cardata!$1:$999,INDEX($1:$999,ROW(),2),FALSE)/1000</f>
        <v>#REF!</v>
      </c>
      <c r="E35" s="3">
        <f>E34-Green_Gallons_per_Lap</f>
        <v>1.7120000000000166</v>
      </c>
    </row>
    <row r="36" spans="1:5" x14ac:dyDescent="0.25">
      <c r="A36">
        <v>35</v>
      </c>
      <c r="B36" s="12" t="e">
        <f>MATCH(INDEX($A:$A,ROW(),1),cardata!$A:$A,0)</f>
        <v>#N/A</v>
      </c>
      <c r="C36" t="e">
        <f>HLOOKUP("ln",cardata!$1:$999,INDEX($1:$999,ROW(),2),FALSE)</f>
        <v>#REF!</v>
      </c>
      <c r="D36" t="e">
        <f>HLOOKUP("lt",cardata!$1:$999,INDEX($1:$999,ROW(),2),FALSE)/1000</f>
        <v>#REF!</v>
      </c>
      <c r="E36" s="3">
        <f>E35-Green_Gallons_per_Lap</f>
        <v>1.2040000000000166</v>
      </c>
    </row>
    <row r="37" spans="1:5" x14ac:dyDescent="0.25">
      <c r="A37">
        <v>36</v>
      </c>
      <c r="B37" s="12" t="e">
        <f>MATCH(INDEX($A:$A,ROW(),1),cardata!$A:$A,0)</f>
        <v>#N/A</v>
      </c>
      <c r="C37" t="e">
        <f>HLOOKUP("ln",cardata!$1:$999,INDEX($1:$999,ROW(),2),FALSE)</f>
        <v>#REF!</v>
      </c>
      <c r="D37" t="e">
        <f>HLOOKUP("lt",cardata!$1:$999,INDEX($1:$999,ROW(),2),FALSE)/1000</f>
        <v>#REF!</v>
      </c>
      <c r="E37" s="3">
        <f>E36-Green_Gallons_per_Lap</f>
        <v>0.69600000000001661</v>
      </c>
    </row>
    <row r="38" spans="1:5" x14ac:dyDescent="0.25">
      <c r="A38">
        <v>37</v>
      </c>
      <c r="B38" s="12" t="e">
        <f>MATCH(INDEX($A:$A,ROW(),1),cardata!$A:$A,0)</f>
        <v>#N/A</v>
      </c>
      <c r="C38" t="e">
        <f>HLOOKUP("ln",cardata!$1:$999,INDEX($1:$999,ROW(),2),FALSE)</f>
        <v>#REF!</v>
      </c>
      <c r="D38" t="e">
        <f>HLOOKUP("lt",cardata!$1:$999,INDEX($1:$999,ROW(),2),FALSE)/1000</f>
        <v>#REF!</v>
      </c>
      <c r="E38" s="3">
        <f>E37-Green_Gallons_per_Lap</f>
        <v>0.1880000000000166</v>
      </c>
    </row>
    <row r="39" spans="1:5" x14ac:dyDescent="0.25">
      <c r="A39">
        <v>38</v>
      </c>
      <c r="B39" s="12" t="e">
        <f>MATCH(INDEX($A:$A,ROW(),1),cardata!$A:$A,0)</f>
        <v>#N/A</v>
      </c>
      <c r="C39" t="e">
        <f>HLOOKUP("ln",cardata!$1:$999,INDEX($1:$999,ROW(),2),FALSE)</f>
        <v>#REF!</v>
      </c>
      <c r="D39" t="e">
        <f>HLOOKUP("lt",cardata!$1:$999,INDEX($1:$999,ROW(),2),FALSE)/1000</f>
        <v>#REF!</v>
      </c>
      <c r="E39" s="3">
        <f>E38-Green_Gallons_per_Lap</f>
        <v>-0.31999999999998341</v>
      </c>
    </row>
    <row r="40" spans="1:5" x14ac:dyDescent="0.25">
      <c r="A40">
        <v>39</v>
      </c>
      <c r="B40" s="12" t="e">
        <f>MATCH(INDEX($A:$A,ROW(),1),cardata!$A:$A,0)</f>
        <v>#N/A</v>
      </c>
      <c r="C40" t="e">
        <f>HLOOKUP("ln",cardata!$1:$999,INDEX($1:$999,ROW(),2),FALSE)</f>
        <v>#REF!</v>
      </c>
      <c r="D40" t="e">
        <f>HLOOKUP("lt",cardata!$1:$999,INDEX($1:$999,ROW(),2),FALSE)/1000</f>
        <v>#REF!</v>
      </c>
      <c r="E40" s="3">
        <f>E39-Green_Gallons_per_Lap</f>
        <v>-0.82799999999998342</v>
      </c>
    </row>
    <row r="41" spans="1:5" x14ac:dyDescent="0.25">
      <c r="A41">
        <v>40</v>
      </c>
      <c r="B41" s="12" t="e">
        <f>MATCH(INDEX($A:$A,ROW(),1),cardata!$A:$A,0)</f>
        <v>#N/A</v>
      </c>
      <c r="C41" t="e">
        <f>HLOOKUP("ln",cardata!$1:$999,INDEX($1:$999,ROW(),2),FALSE)</f>
        <v>#REF!</v>
      </c>
      <c r="D41" t="e">
        <f>HLOOKUP("lt",cardata!$1:$999,INDEX($1:$999,ROW(),2),FALSE)/1000</f>
        <v>#REF!</v>
      </c>
      <c r="E41" s="3">
        <f>E40-Green_Gallons_per_Lap</f>
        <v>-1.3359999999999834</v>
      </c>
    </row>
    <row r="42" spans="1:5" x14ac:dyDescent="0.25">
      <c r="A42">
        <v>41</v>
      </c>
      <c r="B42" s="12" t="e">
        <f>MATCH(INDEX($A:$A,ROW(),1),cardata!$A:$A,0)</f>
        <v>#N/A</v>
      </c>
      <c r="C42" t="e">
        <f>HLOOKUP("ln",cardata!$1:$999,INDEX($1:$999,ROW(),2),FALSE)</f>
        <v>#REF!</v>
      </c>
      <c r="D42" t="e">
        <f>HLOOKUP("lt",cardata!$1:$999,INDEX($1:$999,ROW(),2),FALSE)/1000</f>
        <v>#REF!</v>
      </c>
      <c r="E42" s="3">
        <f>E41-Green_Gallons_per_Lap</f>
        <v>-1.8439999999999834</v>
      </c>
    </row>
    <row r="43" spans="1:5" x14ac:dyDescent="0.25">
      <c r="A43">
        <v>42</v>
      </c>
      <c r="B43" s="12" t="e">
        <f>MATCH(INDEX($A:$A,ROW(),1),cardata!$A:$A,0)</f>
        <v>#N/A</v>
      </c>
      <c r="C43" t="e">
        <f>HLOOKUP("ln",cardata!$1:$999,INDEX($1:$999,ROW(),2),FALSE)</f>
        <v>#REF!</v>
      </c>
      <c r="D43" t="e">
        <f>HLOOKUP("lt",cardata!$1:$999,INDEX($1:$999,ROW(),2),FALSE)/1000</f>
        <v>#REF!</v>
      </c>
      <c r="E43" s="3">
        <f>E42-Green_Gallons_per_Lap</f>
        <v>-2.3519999999999834</v>
      </c>
    </row>
    <row r="44" spans="1:5" x14ac:dyDescent="0.25">
      <c r="A44">
        <v>43</v>
      </c>
      <c r="B44" s="12" t="e">
        <f>MATCH(INDEX($A:$A,ROW(),1),cardata!$A:$A,0)</f>
        <v>#N/A</v>
      </c>
      <c r="C44" t="e">
        <f>HLOOKUP("ln",cardata!$1:$999,INDEX($1:$999,ROW(),2),FALSE)</f>
        <v>#REF!</v>
      </c>
      <c r="D44" t="e">
        <f>HLOOKUP("lt",cardata!$1:$999,INDEX($1:$999,ROW(),2),FALSE)/1000</f>
        <v>#REF!</v>
      </c>
      <c r="E44" s="3">
        <f>E43-Green_Gallons_per_Lap</f>
        <v>-2.8599999999999834</v>
      </c>
    </row>
    <row r="45" spans="1:5" x14ac:dyDescent="0.25">
      <c r="A45">
        <v>44</v>
      </c>
      <c r="B45" s="12" t="e">
        <f>MATCH(INDEX($A:$A,ROW(),1),cardata!$A:$A,0)</f>
        <v>#N/A</v>
      </c>
      <c r="C45" t="e">
        <f>HLOOKUP("ln",cardata!$1:$999,INDEX($1:$999,ROW(),2),FALSE)</f>
        <v>#REF!</v>
      </c>
      <c r="D45" t="e">
        <f>HLOOKUP("lt",cardata!$1:$999,INDEX($1:$999,ROW(),2),FALSE)/1000</f>
        <v>#REF!</v>
      </c>
      <c r="E45" s="3">
        <f>E44-Green_Gallons_per_Lap</f>
        <v>-3.3679999999999835</v>
      </c>
    </row>
    <row r="46" spans="1:5" x14ac:dyDescent="0.25">
      <c r="A46">
        <v>45</v>
      </c>
      <c r="B46" s="12" t="e">
        <f>MATCH(INDEX($A:$A,ROW(),1),cardata!$A:$A,0)</f>
        <v>#N/A</v>
      </c>
      <c r="C46" t="e">
        <f>HLOOKUP("ln",cardata!$1:$999,INDEX($1:$999,ROW(),2),FALSE)</f>
        <v>#REF!</v>
      </c>
      <c r="D46" t="e">
        <f>HLOOKUP("lt",cardata!$1:$999,INDEX($1:$999,ROW(),2),FALSE)/1000</f>
        <v>#REF!</v>
      </c>
      <c r="E46" s="3">
        <f>E45-Green_Gallons_per_Lap</f>
        <v>-3.8759999999999835</v>
      </c>
    </row>
    <row r="47" spans="1:5" x14ac:dyDescent="0.25">
      <c r="A47">
        <v>46</v>
      </c>
      <c r="B47" s="12" t="e">
        <f>MATCH(INDEX($A:$A,ROW(),1),cardata!$A:$A,0)</f>
        <v>#N/A</v>
      </c>
      <c r="C47" t="e">
        <f>HLOOKUP("ln",cardata!$1:$999,INDEX($1:$999,ROW(),2),FALSE)</f>
        <v>#REF!</v>
      </c>
      <c r="D47" t="e">
        <f>HLOOKUP("lt",cardata!$1:$999,INDEX($1:$999,ROW(),2),FALSE)/1000</f>
        <v>#REF!</v>
      </c>
      <c r="E47" s="3">
        <f>E46-Green_Gallons_per_Lap</f>
        <v>-4.3839999999999835</v>
      </c>
    </row>
    <row r="48" spans="1:5" x14ac:dyDescent="0.25">
      <c r="A48">
        <v>47</v>
      </c>
      <c r="B48" s="12" t="e">
        <f>MATCH(INDEX($A:$A,ROW(),1),cardata!$A:$A,0)</f>
        <v>#N/A</v>
      </c>
      <c r="C48" t="e">
        <f>HLOOKUP("ln",cardata!$1:$999,INDEX($1:$999,ROW(),2),FALSE)</f>
        <v>#REF!</v>
      </c>
      <c r="D48" t="e">
        <f>HLOOKUP("lt",cardata!$1:$999,INDEX($1:$999,ROW(),2),FALSE)/1000</f>
        <v>#REF!</v>
      </c>
      <c r="E48" s="3">
        <f>E47-Green_Gallons_per_Lap</f>
        <v>-4.8919999999999835</v>
      </c>
    </row>
    <row r="49" spans="1:5" x14ac:dyDescent="0.25">
      <c r="A49">
        <v>48</v>
      </c>
      <c r="B49" s="12" t="e">
        <f>MATCH(INDEX($A:$A,ROW(),1),cardata!$A:$A,0)</f>
        <v>#N/A</v>
      </c>
      <c r="C49" t="e">
        <f>HLOOKUP("ln",cardata!$1:$999,INDEX($1:$999,ROW(),2),FALSE)</f>
        <v>#REF!</v>
      </c>
      <c r="D49" t="e">
        <f>HLOOKUP("lt",cardata!$1:$999,INDEX($1:$999,ROW(),2),FALSE)/1000</f>
        <v>#REF!</v>
      </c>
      <c r="E49" s="3">
        <f>E48-Green_Gallons_per_Lap</f>
        <v>-5.3999999999999835</v>
      </c>
    </row>
    <row r="50" spans="1:5" x14ac:dyDescent="0.25">
      <c r="A50">
        <v>49</v>
      </c>
      <c r="B50" s="12" t="e">
        <f>MATCH(INDEX($A:$A,ROW(),1),cardata!$A:$A,0)</f>
        <v>#N/A</v>
      </c>
      <c r="C50" t="e">
        <f>HLOOKUP("ln",cardata!$1:$999,INDEX($1:$999,ROW(),2),FALSE)</f>
        <v>#REF!</v>
      </c>
      <c r="D50" t="e">
        <f>HLOOKUP("lt",cardata!$1:$999,INDEX($1:$999,ROW(),2),FALSE)/1000</f>
        <v>#REF!</v>
      </c>
      <c r="E50" s="3">
        <f>E49-Green_Gallons_per_Lap</f>
        <v>-5.9079999999999835</v>
      </c>
    </row>
    <row r="51" spans="1:5" x14ac:dyDescent="0.25">
      <c r="A51">
        <v>50</v>
      </c>
      <c r="B51" s="12" t="e">
        <f>MATCH(INDEX($A:$A,ROW(),1),cardata!$A:$A,0)</f>
        <v>#N/A</v>
      </c>
      <c r="C51" t="e">
        <f>HLOOKUP("ln",cardata!$1:$999,INDEX($1:$999,ROW(),2),FALSE)</f>
        <v>#REF!</v>
      </c>
      <c r="D51" t="e">
        <f>HLOOKUP("lt",cardata!$1:$999,INDEX($1:$999,ROW(),2),FALSE)/1000</f>
        <v>#REF!</v>
      </c>
      <c r="E51" s="3">
        <f>E50-Green_Gallons_per_Lap</f>
        <v>-6.4159999999999835</v>
      </c>
    </row>
    <row r="52" spans="1:5" x14ac:dyDescent="0.25">
      <c r="A52">
        <v>51</v>
      </c>
      <c r="B52" s="12" t="e">
        <f>MATCH(INDEX($A:$A,ROW(),1),cardata!$A:$A,0)</f>
        <v>#N/A</v>
      </c>
      <c r="C52" t="e">
        <f>HLOOKUP("ln",cardata!$1:$999,INDEX($1:$999,ROW(),2),FALSE)</f>
        <v>#REF!</v>
      </c>
      <c r="D52" t="e">
        <f>HLOOKUP("lt",cardata!$1:$999,INDEX($1:$999,ROW(),2),FALSE)/1000</f>
        <v>#REF!</v>
      </c>
      <c r="E52" s="3">
        <f>E51-Green_Gallons_per_Lap</f>
        <v>-6.9239999999999835</v>
      </c>
    </row>
    <row r="53" spans="1:5" x14ac:dyDescent="0.25">
      <c r="A53">
        <v>52</v>
      </c>
      <c r="B53" s="12" t="e">
        <f>MATCH(INDEX($A:$A,ROW(),1),cardata!$A:$A,0)</f>
        <v>#N/A</v>
      </c>
      <c r="C53" t="e">
        <f>HLOOKUP("ln",cardata!$1:$999,INDEX($1:$999,ROW(),2),FALSE)</f>
        <v>#REF!</v>
      </c>
      <c r="D53" t="e">
        <f>HLOOKUP("lt",cardata!$1:$999,INDEX($1:$999,ROW(),2),FALSE)/1000</f>
        <v>#REF!</v>
      </c>
      <c r="E53" s="3">
        <f>E52-Green_Gallons_per_Lap</f>
        <v>-7.4319999999999835</v>
      </c>
    </row>
    <row r="54" spans="1:5" x14ac:dyDescent="0.25">
      <c r="A54">
        <v>53</v>
      </c>
      <c r="B54" s="12" t="e">
        <f>MATCH(INDEX($A:$A,ROW(),1),cardata!$A:$A,0)</f>
        <v>#N/A</v>
      </c>
      <c r="C54" t="e">
        <f>HLOOKUP("ln",cardata!$1:$999,INDEX($1:$999,ROW(),2),FALSE)</f>
        <v>#REF!</v>
      </c>
      <c r="D54" t="e">
        <f>HLOOKUP("lt",cardata!$1:$999,INDEX($1:$999,ROW(),2),FALSE)/1000</f>
        <v>#REF!</v>
      </c>
      <c r="E54" s="3">
        <f>E53-Green_Gallons_per_Lap</f>
        <v>-7.9399999999999835</v>
      </c>
    </row>
    <row r="55" spans="1:5" x14ac:dyDescent="0.25">
      <c r="A55">
        <v>54</v>
      </c>
      <c r="B55" s="12" t="e">
        <f>MATCH(INDEX($A:$A,ROW(),1),cardata!$A:$A,0)</f>
        <v>#N/A</v>
      </c>
      <c r="C55" t="e">
        <f>HLOOKUP("ln",cardata!$1:$999,INDEX($1:$999,ROW(),2),FALSE)</f>
        <v>#REF!</v>
      </c>
      <c r="D55" t="e">
        <f>HLOOKUP("lt",cardata!$1:$999,INDEX($1:$999,ROW(),2),FALSE)/1000</f>
        <v>#REF!</v>
      </c>
      <c r="E55" s="3">
        <f>E54-Green_Gallons_per_Lap</f>
        <v>-8.4479999999999826</v>
      </c>
    </row>
    <row r="56" spans="1:5" x14ac:dyDescent="0.25">
      <c r="A56">
        <v>55</v>
      </c>
      <c r="B56" s="12" t="e">
        <f>MATCH(INDEX($A:$A,ROW(),1),cardata!$A:$A,0)</f>
        <v>#N/A</v>
      </c>
      <c r="C56" t="e">
        <f>HLOOKUP("ln",cardata!$1:$999,INDEX($1:$999,ROW(),2),FALSE)</f>
        <v>#REF!</v>
      </c>
      <c r="D56" t="e">
        <f>HLOOKUP("lt",cardata!$1:$999,INDEX($1:$999,ROW(),2),FALSE)/1000</f>
        <v>#REF!</v>
      </c>
      <c r="E56" s="3">
        <f>E55-Green_Gallons_per_Lap</f>
        <v>-8.9559999999999818</v>
      </c>
    </row>
    <row r="57" spans="1:5" x14ac:dyDescent="0.25">
      <c r="A57">
        <v>56</v>
      </c>
      <c r="B57" s="12" t="e">
        <f>MATCH(INDEX($A:$A,ROW(),1),cardata!$A:$A,0)</f>
        <v>#N/A</v>
      </c>
      <c r="C57" t="e">
        <f>HLOOKUP("ln",cardata!$1:$999,INDEX($1:$999,ROW(),2),FALSE)</f>
        <v>#REF!</v>
      </c>
      <c r="D57" t="e">
        <f>HLOOKUP("lt",cardata!$1:$999,INDEX($1:$999,ROW(),2),FALSE)/1000</f>
        <v>#REF!</v>
      </c>
      <c r="E57" s="3">
        <f>E56-Green_Gallons_per_Lap</f>
        <v>-9.4639999999999809</v>
      </c>
    </row>
    <row r="58" spans="1:5" x14ac:dyDescent="0.25">
      <c r="A58">
        <v>57</v>
      </c>
      <c r="B58" s="12" t="e">
        <f>MATCH(INDEX($A:$A,ROW(),1),cardata!$A:$A,0)</f>
        <v>#N/A</v>
      </c>
      <c r="C58" t="e">
        <f>HLOOKUP("ln",cardata!$1:$999,INDEX($1:$999,ROW(),2),FALSE)</f>
        <v>#REF!</v>
      </c>
      <c r="D58" t="e">
        <f>HLOOKUP("lt",cardata!$1:$999,INDEX($1:$999,ROW(),2),FALSE)/1000</f>
        <v>#REF!</v>
      </c>
      <c r="E58" s="3">
        <f>E57-Green_Gallons_per_Lap</f>
        <v>-9.97199999999998</v>
      </c>
    </row>
    <row r="59" spans="1:5" x14ac:dyDescent="0.25">
      <c r="A59">
        <v>58</v>
      </c>
      <c r="B59" s="12" t="e">
        <f>MATCH(INDEX($A:$A,ROW(),1),cardata!$A:$A,0)</f>
        <v>#N/A</v>
      </c>
      <c r="C59" t="e">
        <f>HLOOKUP("ln",cardata!$1:$999,INDEX($1:$999,ROW(),2),FALSE)</f>
        <v>#REF!</v>
      </c>
      <c r="D59" t="e">
        <f>HLOOKUP("lt",cardata!$1:$999,INDEX($1:$999,ROW(),2),FALSE)/1000</f>
        <v>#REF!</v>
      </c>
      <c r="E59" s="3">
        <f>E58-Green_Gallons_per_Lap</f>
        <v>-10.479999999999979</v>
      </c>
    </row>
    <row r="60" spans="1:5" x14ac:dyDescent="0.25">
      <c r="A60">
        <v>59</v>
      </c>
      <c r="B60" s="12" t="e">
        <f>MATCH(INDEX($A:$A,ROW(),1),cardata!$A:$A,0)</f>
        <v>#N/A</v>
      </c>
      <c r="C60" t="e">
        <f>HLOOKUP("ln",cardata!$1:$999,INDEX($1:$999,ROW(),2),FALSE)</f>
        <v>#REF!</v>
      </c>
      <c r="D60" t="e">
        <f>HLOOKUP("lt",cardata!$1:$999,INDEX($1:$999,ROW(),2),FALSE)/1000</f>
        <v>#REF!</v>
      </c>
      <c r="E60" s="3">
        <f>E59-Green_Gallons_per_Lap</f>
        <v>-10.987999999999978</v>
      </c>
    </row>
    <row r="61" spans="1:5" x14ac:dyDescent="0.25">
      <c r="A61">
        <v>60</v>
      </c>
      <c r="B61" s="12" t="e">
        <f>MATCH(INDEX($A:$A,ROW(),1),cardata!$A:$A,0)</f>
        <v>#N/A</v>
      </c>
      <c r="C61" t="e">
        <f>HLOOKUP("ln",cardata!$1:$999,INDEX($1:$999,ROW(),2),FALSE)</f>
        <v>#REF!</v>
      </c>
      <c r="D61" t="e">
        <f>HLOOKUP("lt",cardata!$1:$999,INDEX($1:$999,ROW(),2),FALSE)/1000</f>
        <v>#REF!</v>
      </c>
      <c r="E61" s="3">
        <f>E60-Green_Gallons_per_Lap</f>
        <v>-11.495999999999977</v>
      </c>
    </row>
    <row r="62" spans="1:5" x14ac:dyDescent="0.25">
      <c r="A62">
        <v>61</v>
      </c>
      <c r="B62" s="12" t="e">
        <f>MATCH(INDEX($A:$A,ROW(),1),cardata!$A:$A,0)</f>
        <v>#N/A</v>
      </c>
      <c r="C62" t="e">
        <f>HLOOKUP("ln",cardata!$1:$999,INDEX($1:$999,ROW(),2),FALSE)</f>
        <v>#REF!</v>
      </c>
      <c r="D62" t="e">
        <f>HLOOKUP("lt",cardata!$1:$999,INDEX($1:$999,ROW(),2),FALSE)/1000</f>
        <v>#REF!</v>
      </c>
      <c r="E62" s="3">
        <f>E61-Green_Gallons_per_Lap</f>
        <v>-12.003999999999976</v>
      </c>
    </row>
    <row r="63" spans="1:5" x14ac:dyDescent="0.25">
      <c r="A63">
        <v>62</v>
      </c>
      <c r="B63" s="12" t="e">
        <f>MATCH(INDEX($A:$A,ROW(),1),cardata!$A:$A,0)</f>
        <v>#N/A</v>
      </c>
      <c r="C63" t="e">
        <f>HLOOKUP("ln",cardata!$1:$999,INDEX($1:$999,ROW(),2),FALSE)</f>
        <v>#REF!</v>
      </c>
      <c r="D63" t="e">
        <f>HLOOKUP("lt",cardata!$1:$999,INDEX($1:$999,ROW(),2),FALSE)/1000</f>
        <v>#REF!</v>
      </c>
      <c r="E63" s="3">
        <f>E62-Green_Gallons_per_Lap</f>
        <v>-12.511999999999976</v>
      </c>
    </row>
    <row r="64" spans="1:5" x14ac:dyDescent="0.25">
      <c r="A64">
        <v>63</v>
      </c>
      <c r="B64" s="12" t="e">
        <f>MATCH(INDEX($A:$A,ROW(),1),cardata!$A:$A,0)</f>
        <v>#N/A</v>
      </c>
      <c r="C64" t="e">
        <f>HLOOKUP("ln",cardata!$1:$999,INDEX($1:$999,ROW(),2),FALSE)</f>
        <v>#REF!</v>
      </c>
      <c r="D64" t="e">
        <f>HLOOKUP("lt",cardata!$1:$999,INDEX($1:$999,ROW(),2),FALSE)/1000</f>
        <v>#REF!</v>
      </c>
      <c r="E64" s="3">
        <f>E63-Green_Gallons_per_Lap</f>
        <v>-13.019999999999975</v>
      </c>
    </row>
    <row r="65" spans="1:5" x14ac:dyDescent="0.25">
      <c r="A65">
        <v>64</v>
      </c>
      <c r="B65" s="12" t="e">
        <f>MATCH(INDEX($A:$A,ROW(),1),cardata!$A:$A,0)</f>
        <v>#N/A</v>
      </c>
      <c r="C65" t="e">
        <f>HLOOKUP("ln",cardata!$1:$999,INDEX($1:$999,ROW(),2),FALSE)</f>
        <v>#REF!</v>
      </c>
      <c r="D65" t="e">
        <f>HLOOKUP("lt",cardata!$1:$999,INDEX($1:$999,ROW(),2),FALSE)/1000</f>
        <v>#REF!</v>
      </c>
      <c r="E65" s="3">
        <f>E64-Green_Gallons_per_Lap</f>
        <v>-13.527999999999974</v>
      </c>
    </row>
    <row r="66" spans="1:5" x14ac:dyDescent="0.25">
      <c r="A66">
        <v>65</v>
      </c>
      <c r="B66" s="12" t="e">
        <f>MATCH(INDEX($A:$A,ROW(),1),cardata!$A:$A,0)</f>
        <v>#N/A</v>
      </c>
      <c r="C66" t="e">
        <f>HLOOKUP("ln",cardata!$1:$999,INDEX($1:$999,ROW(),2),FALSE)</f>
        <v>#REF!</v>
      </c>
      <c r="D66" t="e">
        <f>HLOOKUP("lt",cardata!$1:$999,INDEX($1:$999,ROW(),2),FALSE)/1000</f>
        <v>#REF!</v>
      </c>
      <c r="E66" s="3">
        <f>E65-Green_Gallons_per_Lap</f>
        <v>-14.035999999999973</v>
      </c>
    </row>
    <row r="67" spans="1:5" x14ac:dyDescent="0.25">
      <c r="A67">
        <v>66</v>
      </c>
      <c r="B67" s="12" t="e">
        <f>MATCH(INDEX($A:$A,ROW(),1),cardata!$A:$A,0)</f>
        <v>#N/A</v>
      </c>
      <c r="C67" t="e">
        <f>HLOOKUP("ln",cardata!$1:$999,INDEX($1:$999,ROW(),2),FALSE)</f>
        <v>#REF!</v>
      </c>
      <c r="D67" t="e">
        <f>HLOOKUP("lt",cardata!$1:$999,INDEX($1:$999,ROW(),2),FALSE)/1000</f>
        <v>#REF!</v>
      </c>
      <c r="E67" s="3">
        <f>E66-Green_Gallons_per_Lap</f>
        <v>-14.543999999999972</v>
      </c>
    </row>
    <row r="68" spans="1:5" x14ac:dyDescent="0.25">
      <c r="A68">
        <v>67</v>
      </c>
      <c r="B68" s="12" t="e">
        <f>MATCH(INDEX($A:$A,ROW(),1),cardata!$A:$A,0)</f>
        <v>#N/A</v>
      </c>
      <c r="C68" t="e">
        <f>HLOOKUP("ln",cardata!$1:$999,INDEX($1:$999,ROW(),2),FALSE)</f>
        <v>#REF!</v>
      </c>
      <c r="D68" t="e">
        <f>HLOOKUP("lt",cardata!$1:$999,INDEX($1:$999,ROW(),2),FALSE)/1000</f>
        <v>#REF!</v>
      </c>
      <c r="E68" s="3">
        <f>E67-Green_Gallons_per_Lap</f>
        <v>-15.051999999999971</v>
      </c>
    </row>
    <row r="69" spans="1:5" x14ac:dyDescent="0.25">
      <c r="A69">
        <v>68</v>
      </c>
      <c r="B69" s="12" t="e">
        <f>MATCH(INDEX($A:$A,ROW(),1),cardata!$A:$A,0)</f>
        <v>#N/A</v>
      </c>
      <c r="C69" t="e">
        <f>HLOOKUP("ln",cardata!$1:$999,INDEX($1:$999,ROW(),2),FALSE)</f>
        <v>#REF!</v>
      </c>
      <c r="D69" t="e">
        <f>HLOOKUP("lt",cardata!$1:$999,INDEX($1:$999,ROW(),2),FALSE)/1000</f>
        <v>#REF!</v>
      </c>
      <c r="E69" s="3">
        <f>E68-Green_Gallons_per_Lap</f>
        <v>-15.55999999999997</v>
      </c>
    </row>
    <row r="70" spans="1:5" x14ac:dyDescent="0.25">
      <c r="A70">
        <v>69</v>
      </c>
      <c r="B70" s="12" t="e">
        <f>MATCH(INDEX($A:$A,ROW(),1),cardata!$A:$A,0)</f>
        <v>#N/A</v>
      </c>
      <c r="C70" t="e">
        <f>HLOOKUP("ln",cardata!$1:$999,INDEX($1:$999,ROW(),2),FALSE)</f>
        <v>#REF!</v>
      </c>
      <c r="D70" t="e">
        <f>HLOOKUP("lt",cardata!$1:$999,INDEX($1:$999,ROW(),2),FALSE)/1000</f>
        <v>#REF!</v>
      </c>
      <c r="E70" s="3">
        <f>E69-Green_Gallons_per_Lap</f>
        <v>-16.067999999999969</v>
      </c>
    </row>
    <row r="71" spans="1:5" x14ac:dyDescent="0.25">
      <c r="A71">
        <v>70</v>
      </c>
      <c r="B71" s="12" t="e">
        <f>MATCH(INDEX($A:$A,ROW(),1),cardata!$A:$A,0)</f>
        <v>#N/A</v>
      </c>
      <c r="C71" t="e">
        <f>HLOOKUP("ln",cardata!$1:$999,INDEX($1:$999,ROW(),2),FALSE)</f>
        <v>#REF!</v>
      </c>
      <c r="D71" t="e">
        <f>HLOOKUP("lt",cardata!$1:$999,INDEX($1:$999,ROW(),2),FALSE)/1000</f>
        <v>#REF!</v>
      </c>
      <c r="E71" s="3">
        <f>E70-Green_Gallons_per_Lap</f>
        <v>-16.575999999999969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I10" sqref="I10"/>
    </sheetView>
  </sheetViews>
  <sheetFormatPr defaultRowHeight="15" x14ac:dyDescent="0.25"/>
  <cols>
    <col min="1" max="1" width="5" bestFit="1" customWidth="1"/>
    <col min="2" max="2" width="8" bestFit="1" customWidth="1"/>
    <col min="3" max="3" width="9" bestFit="1" customWidth="1"/>
    <col min="4" max="4" width="7" bestFit="1" customWidth="1"/>
    <col min="5" max="5" width="6.42578125" bestFit="1" customWidth="1"/>
    <col min="6" max="6" width="2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9999</v>
      </c>
      <c r="B2">
        <v>6872000</v>
      </c>
      <c r="C2">
        <v>50146000</v>
      </c>
      <c r="D2">
        <v>328000</v>
      </c>
      <c r="E2" t="s">
        <v>6</v>
      </c>
      <c r="F2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D2" sqref="D2"/>
    </sheetView>
  </sheetViews>
  <sheetFormatPr defaultRowHeight="15" x14ac:dyDescent="0.25"/>
  <cols>
    <col min="1" max="1" width="12.28515625" bestFit="1" customWidth="1"/>
    <col min="2" max="2" width="5" bestFit="1" customWidth="1"/>
    <col min="3" max="3" width="11.5703125" bestFit="1" customWidth="1"/>
    <col min="4" max="4" width="8.42578125" bestFit="1" customWidth="1"/>
    <col min="5" max="5" width="7.140625" bestFit="1" customWidth="1"/>
  </cols>
  <sheetData>
    <row r="1" spans="1:5" x14ac:dyDescent="0.25">
      <c r="A1" t="s">
        <v>7</v>
      </c>
      <c r="B1" t="s">
        <v>8</v>
      </c>
      <c r="C1" t="s">
        <v>9</v>
      </c>
      <c r="D1" t="s">
        <v>10</v>
      </c>
      <c r="E1" t="s">
        <v>11</v>
      </c>
    </row>
    <row r="2" spans="1:5" x14ac:dyDescent="0.25">
      <c r="A2" t="s">
        <v>12</v>
      </c>
      <c r="B2">
        <v>2.54</v>
      </c>
      <c r="C2" t="s">
        <v>13</v>
      </c>
      <c r="D2" s="1">
        <v>43014</v>
      </c>
      <c r="E2" s="2">
        <v>0.56500990740740742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A5" sqref="A5"/>
    </sheetView>
  </sheetViews>
  <sheetFormatPr defaultRowHeight="15" x14ac:dyDescent="0.25"/>
  <cols>
    <col min="1" max="1" width="2" customWidth="1"/>
    <col min="2" max="2" width="3" customWidth="1"/>
    <col min="3" max="3" width="3.5703125" bestFit="1" customWidth="1"/>
    <col min="4" max="4" width="3.5703125" customWidth="1"/>
    <col min="5" max="5" width="5.140625" customWidth="1"/>
    <col min="6" max="6" width="5.140625" bestFit="1" customWidth="1"/>
    <col min="7" max="7" width="6" customWidth="1"/>
    <col min="8" max="8" width="8" customWidth="1"/>
    <col min="9" max="9" width="3" customWidth="1"/>
    <col min="10" max="10" width="5.140625" customWidth="1"/>
    <col min="11" max="11" width="6" customWidth="1"/>
    <col min="12" max="12" width="7" customWidth="1"/>
    <col min="13" max="13" width="6.140625" customWidth="1"/>
  </cols>
  <sheetData>
    <row r="1" spans="1:13" x14ac:dyDescent="0.25">
      <c r="A1" t="s">
        <v>5</v>
      </c>
      <c r="B1" t="s">
        <v>14</v>
      </c>
      <c r="C1" t="s">
        <v>15</v>
      </c>
      <c r="D1" t="s">
        <v>16</v>
      </c>
      <c r="E1" t="s">
        <v>4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</row>
    <row r="2" spans="1:13" x14ac:dyDescent="0.25">
      <c r="A2">
        <v>1</v>
      </c>
      <c r="B2">
        <v>28</v>
      </c>
      <c r="C2">
        <v>1</v>
      </c>
      <c r="D2" t="s">
        <v>25</v>
      </c>
      <c r="E2" t="s">
        <v>31</v>
      </c>
      <c r="F2" t="s">
        <v>31</v>
      </c>
      <c r="G2" t="s">
        <v>26</v>
      </c>
      <c r="H2" t="s">
        <v>27</v>
      </c>
      <c r="I2">
        <v>11</v>
      </c>
      <c r="J2" t="s">
        <v>31</v>
      </c>
      <c r="K2">
        <v>98061</v>
      </c>
      <c r="L2">
        <v>98061</v>
      </c>
      <c r="M2" t="b">
        <v>0</v>
      </c>
    </row>
    <row r="3" spans="1:13" x14ac:dyDescent="0.25">
      <c r="A3">
        <v>2</v>
      </c>
      <c r="B3">
        <v>28</v>
      </c>
      <c r="C3">
        <v>1</v>
      </c>
      <c r="D3" t="s">
        <v>25</v>
      </c>
      <c r="E3" t="s">
        <v>31</v>
      </c>
      <c r="F3" t="s">
        <v>31</v>
      </c>
      <c r="G3" t="s">
        <v>26</v>
      </c>
      <c r="H3" t="s">
        <v>27</v>
      </c>
      <c r="I3">
        <v>10</v>
      </c>
      <c r="J3" t="s">
        <v>31</v>
      </c>
      <c r="K3">
        <v>92231</v>
      </c>
      <c r="L3">
        <v>190292</v>
      </c>
      <c r="M3" t="b">
        <v>0</v>
      </c>
    </row>
    <row r="4" spans="1:13" x14ac:dyDescent="0.25">
      <c r="A4">
        <v>3</v>
      </c>
      <c r="B4">
        <v>28</v>
      </c>
      <c r="C4">
        <v>1</v>
      </c>
      <c r="D4" t="s">
        <v>25</v>
      </c>
      <c r="E4" t="s">
        <v>31</v>
      </c>
      <c r="F4" t="s">
        <v>31</v>
      </c>
      <c r="G4" t="s">
        <v>26</v>
      </c>
      <c r="H4" t="s">
        <v>27</v>
      </c>
      <c r="I4">
        <v>9</v>
      </c>
      <c r="J4" t="s">
        <v>31</v>
      </c>
      <c r="K4">
        <v>92106</v>
      </c>
      <c r="L4">
        <v>282398</v>
      </c>
      <c r="M4" t="b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7" workbookViewId="0">
      <selection activeCell="B9" sqref="B9"/>
    </sheetView>
  </sheetViews>
  <sheetFormatPr defaultRowHeight="15" x14ac:dyDescent="0.25"/>
  <cols>
    <col min="1" max="1" width="22.28515625" customWidth="1"/>
    <col min="2" max="2" width="13" customWidth="1"/>
  </cols>
  <sheetData>
    <row r="1" spans="1:3" x14ac:dyDescent="0.25">
      <c r="A1" s="4" t="s">
        <v>38</v>
      </c>
    </row>
    <row r="2" spans="1:3" x14ac:dyDescent="0.25">
      <c r="A2" t="s">
        <v>39</v>
      </c>
      <c r="B2" s="4" t="str">
        <f>HLOOKUP("trkn",snapshotcold!$1:$2,2,FALSE)</f>
        <v>Road Atlanta</v>
      </c>
    </row>
    <row r="3" spans="1:3" x14ac:dyDescent="0.25">
      <c r="A3" t="s">
        <v>33</v>
      </c>
      <c r="B3" s="4">
        <f>HLOOKUP("trkl",snapshotcold!$1:$2,2,FALSE)</f>
        <v>2.54</v>
      </c>
    </row>
    <row r="4" spans="1:3" ht="15.75" thickBot="1" x14ac:dyDescent="0.3">
      <c r="A4" s="4"/>
    </row>
    <row r="5" spans="1:3" ht="15.75" thickBot="1" x14ac:dyDescent="0.3">
      <c r="A5" t="s">
        <v>35</v>
      </c>
      <c r="B5" s="6">
        <v>20</v>
      </c>
      <c r="C5" t="s">
        <v>37</v>
      </c>
    </row>
    <row r="6" spans="1:3" s="7" customFormat="1" ht="15.75" thickBot="1" x14ac:dyDescent="0.3">
      <c r="A6" s="7" t="s">
        <v>36</v>
      </c>
      <c r="B6" s="9">
        <v>1</v>
      </c>
      <c r="C6" s="7" t="s">
        <v>37</v>
      </c>
    </row>
    <row r="7" spans="1:3" ht="15.75" thickBot="1" x14ac:dyDescent="0.3">
      <c r="A7" t="s">
        <v>43</v>
      </c>
      <c r="B7" s="5">
        <v>92</v>
      </c>
      <c r="C7" s="8" t="s">
        <v>37</v>
      </c>
    </row>
    <row r="8" spans="1:3" ht="15.75" thickBot="1" x14ac:dyDescent="0.3">
      <c r="A8" t="s">
        <v>34</v>
      </c>
      <c r="B8" s="10">
        <v>5</v>
      </c>
      <c r="C8" s="8" t="s">
        <v>37</v>
      </c>
    </row>
    <row r="9" spans="1:3" s="7" customFormat="1" ht="15.75" thickBot="1" x14ac:dyDescent="0.3">
      <c r="A9" s="7" t="s">
        <v>32</v>
      </c>
      <c r="B9" s="11">
        <f>Miles_per_Lap/Green_Miles_per_Gallon</f>
        <v>0.50800000000000001</v>
      </c>
    </row>
    <row r="10" spans="1:3" ht="15.75" thickBot="1" x14ac:dyDescent="0.3">
      <c r="A10" t="s">
        <v>44</v>
      </c>
      <c r="B10" s="10"/>
      <c r="C10" s="8" t="s">
        <v>37</v>
      </c>
    </row>
    <row r="11" spans="1:3" ht="15.75" thickBot="1" x14ac:dyDescent="0.3">
      <c r="A11" t="s">
        <v>40</v>
      </c>
      <c r="B11" s="10">
        <v>10</v>
      </c>
      <c r="C11" s="8" t="s">
        <v>37</v>
      </c>
    </row>
    <row r="12" spans="1:3" x14ac:dyDescent="0.25">
      <c r="A12" t="s">
        <v>41</v>
      </c>
      <c r="B12" s="4">
        <f>Miles_per_Lap/Yellow_Miles_per_Gallon</f>
        <v>0.254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6 d 9 f a 5 8 e - 5 a 6 8 - 4 7 f 5 - 8 1 a 5 - b 6 d a 0 6 c 0 8 f b 5 "   x m l n s = " h t t p : / / s c h e m a s . m i c r o s o f t . c o m / D a t a M a s h u p " > A A A A A B s D A A B Q S w M E F A A C A A g A E 4 C R S z 6 x f O 6 r A A A A + g A A A B I A H A B D b 2 5 m a W c v U G F j a 2 F n Z S 5 4 b W w g o h g A K K A U A A A A A A A A A A A A A A A A A A A A A A A A A A A A h Y 9 B D o I w F E S v Q r r n l 4 I o k k 9 Z u J X E h G j c E q j Q C M X Q Y r m b C 4 / k F T R R j D t 3 M 5 N 5 y c z j d s d 0 6 l r n K g Y t e 5 U Q B h 5 x h C r 7 S q o 6 I a M 5 u R F J O e 6 K 8 l z U w n m V l Y 4 n L R P S G H O J K b X W g g 2 g H 2 r q e x 6 j x 2 y b l 4 3 o C l c q b Q p V C v K l q v 8 U 4 X h 4 j + E + h A w W U R T C y m d I 5 x g z q W b N I I T A X y / B Q / o T 4 2 Z s z T g I L p S 7 z 5 H O F u n n B 3 8 C U E s D B B Q A A g A I A B O A k U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T g J F L K I p H u A 4 A A A A R A A A A E w A c A E Z v c m 1 1 b G F z L 1 N l Y 3 R p b 2 4 x L m 0 g o h g A K K A U A A A A A A A A A A A A A A A A A A A A A A A A A A A A K 0 5 N L s n M z 1 M I h t C G 1 g B Q S w E C L Q A U A A I A C A A T g J F L P r F 8 7 q s A A A D 6 A A A A E g A A A A A A A A A A A A A A A A A A A A A A Q 2 9 u Z m l n L 1 B h Y 2 t h Z 2 U u e G 1 s U E s B A i 0 A F A A C A A g A E 4 C R S w / K 6 a u k A A A A 6 Q A A A B M A A A A A A A A A A A A A A A A A 9 w A A A F t D b 2 5 0 Z W 5 0 X 1 R 5 c G V z X S 5 4 b W x Q S w E C L Q A U A A I A C A A T g J F L K I p H u A 4 A A A A R A A A A E w A A A A A A A A A A A A A A A A D o A Q A A R m 9 y b X V s Y X M v U 2 V j d G l v b j E u b V B L B Q Y A A A A A A w A D A M I A A A B D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b o A H q j p 6 E i J 6 W 2 c P 1 B Y / w A A A A A C A A A A A A A Q Z g A A A A E A A C A A A A B Q 5 l a o m X l S D p B V L u m b i 2 z G P A 8 o w 1 M O w f 3 I y G u F h T 2 g T g A A A A A O g A A A A A I A A C A A A A D x X O T o T y / k Z L q F Z S Z 7 P u Y 1 X n a A X 7 i W 4 M t u A X 9 D F m i c k l A A A A D 2 C v H e B F L U a X I s A 7 E D O R z S Q Z X 8 W T T r W p 2 d y O y W x G 2 M r D + p e I / T n m z K 8 9 W n T r g l I w K j I d Y 1 6 t O d Q v 5 K K G m J Y k E O C x a 4 b J q p 9 k Z Z 8 H F B n R f r q U A A A A C p K C f t M 5 E q K 2 7 d 4 t T Q 8 G y g T 6 x Z A P g P 0 G 0 a f C W / J 1 O W D W 7 C u e T v X Q L 2 + G v J R V x 0 i L S 4 I X x 9 x n u h d L 8 e + o l C b D 3 W < / D a t a M a s h u p > 
</file>

<file path=customXml/itemProps1.xml><?xml version="1.0" encoding="utf-8"?>
<ds:datastoreItem xmlns:ds="http://schemas.openxmlformats.org/officeDocument/2006/customXml" ds:itemID="{88D30E45-C40B-48B1-B1BA-96DECAA2A9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Fuel Calc</vt:lpstr>
      <vt:lpstr>snapshot</vt:lpstr>
      <vt:lpstr>snapshotcold</vt:lpstr>
      <vt:lpstr>cardata</vt:lpstr>
      <vt:lpstr>Settings</vt:lpstr>
      <vt:lpstr>cardata!cardata_laps_28</vt:lpstr>
      <vt:lpstr>Gallons_Empty</vt:lpstr>
      <vt:lpstr>Gallons_Full</vt:lpstr>
      <vt:lpstr>Green_Gallons_per_Lap</vt:lpstr>
      <vt:lpstr>Green_Lap_Time</vt:lpstr>
      <vt:lpstr>Green_Miles_per_Gallon</vt:lpstr>
      <vt:lpstr>Miles_per_Lap</vt:lpstr>
      <vt:lpstr>snapshot!snapshot</vt:lpstr>
      <vt:lpstr>snapshotcold!snapshotcold</vt:lpstr>
      <vt:lpstr>Yellow_Lap_Time</vt:lpstr>
      <vt:lpstr>Yellow_Miles_per_Gallon</vt:lpstr>
    </vt:vector>
  </TitlesOfParts>
  <Company>Customer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Customer</cp:lastModifiedBy>
  <dcterms:created xsi:type="dcterms:W3CDTF">2017-12-17T18:40:14Z</dcterms:created>
  <dcterms:modified xsi:type="dcterms:W3CDTF">2017-12-26T19:58:48Z</dcterms:modified>
</cp:coreProperties>
</file>